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30" windowHeight="4770" activeTab="0"/>
  </bookViews>
  <sheets>
    <sheet name="EIGENM" sheetId="1" r:id="rId1"/>
  </sheets>
  <definedNames>
    <definedName name="_Regression_Int" localSheetId="0" hidden="1">1</definedName>
    <definedName name="_xlnm.Print_Area" localSheetId="0">'EIGENM'!$B$2:$L$39</definedName>
    <definedName name="Druckbereich_MI" localSheetId="0">'EIGENM'!$B$2:$L$38</definedName>
  </definedNames>
  <calcPr fullCalcOnLoad="1"/>
</workbook>
</file>

<file path=xl/sharedStrings.xml><?xml version="1.0" encoding="utf-8"?>
<sst xmlns="http://schemas.openxmlformats.org/spreadsheetml/2006/main" count="68" uniqueCount="51">
  <si>
    <t>Vergleich  Eigenmischung / Fertigfutter</t>
  </si>
  <si>
    <t>Weizen</t>
  </si>
  <si>
    <t>Gerste</t>
  </si>
  <si>
    <t>Triticale</t>
  </si>
  <si>
    <t>Verkaufs-/Einkaufspreis</t>
  </si>
  <si>
    <t>September</t>
  </si>
  <si>
    <t>Euro/dt</t>
  </si>
  <si>
    <t xml:space="preserve"> = ohne MWSt.</t>
  </si>
  <si>
    <t>MWSt</t>
  </si>
  <si>
    <t>%</t>
  </si>
  <si>
    <t>Mittlere Lagerdauer</t>
  </si>
  <si>
    <t>Monate</t>
  </si>
  <si>
    <t>Zins</t>
  </si>
  <si>
    <t>Zukauf:</t>
  </si>
  <si>
    <t>Pflanzen-</t>
  </si>
  <si>
    <t>Sojaextr.</t>
  </si>
  <si>
    <t>Mineral-</t>
  </si>
  <si>
    <t>Schwund</t>
  </si>
  <si>
    <t>%/Monat</t>
  </si>
  <si>
    <t>Öl</t>
  </si>
  <si>
    <t>schrot</t>
  </si>
  <si>
    <t>futter</t>
  </si>
  <si>
    <t>MWSt.%</t>
  </si>
  <si>
    <t>Gesamtpreis</t>
  </si>
  <si>
    <t>Anteil in der Mischung (%):</t>
  </si>
  <si>
    <t>Summe:</t>
  </si>
  <si>
    <t>Gesamtpreis der Komponenten/dt Futter:</t>
  </si>
  <si>
    <t>Variable Mahl- und Mischkosten</t>
  </si>
  <si>
    <t>Schweine/Jahr</t>
  </si>
  <si>
    <t>Stück</t>
  </si>
  <si>
    <t>Futtermenge/Jahr</t>
  </si>
  <si>
    <t>dt</t>
  </si>
  <si>
    <t>Arbeitszeit für Mahlen und Mischen:</t>
  </si>
  <si>
    <t>AKmin/Tag:</t>
  </si>
  <si>
    <t>=</t>
  </si>
  <si>
    <t>AKh/Jahr</t>
  </si>
  <si>
    <t>Euro/AKh:</t>
  </si>
  <si>
    <t>Euro/Jahr</t>
  </si>
  <si>
    <t>Festkosten Mahl- und Mischanlage:</t>
  </si>
  <si>
    <t>Euro Anschaffungskosten</t>
  </si>
  <si>
    <t>Afa (%)</t>
  </si>
  <si>
    <t>insgesamt</t>
  </si>
  <si>
    <t>% jährl. Kosten</t>
  </si>
  <si>
    <t>Unterhalt (%)</t>
  </si>
  <si>
    <t>Zins (%)</t>
  </si>
  <si>
    <t xml:space="preserve">        =</t>
  </si>
  <si>
    <t>Festkosten für Lagerraum:</t>
  </si>
  <si>
    <t>Euro / Monat</t>
  </si>
  <si>
    <t>Vergleichspreis für Fertigfutter gleicher Qualität  (ohne MWSt.):</t>
  </si>
  <si>
    <t xml:space="preserve"> a) - bei Neuanschaffung von Lagerraum und Mahl- und Mischanlage</t>
  </si>
  <si>
    <t xml:space="preserve"> b) - Lagerraum und Mahl- und Mischanlage vorhanden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</si>
</sst>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General_)"/>
    <numFmt numFmtId="173" formatCode="#.##000"/>
    <numFmt numFmtId="174" formatCode="\$#,#00"/>
    <numFmt numFmtId="175" formatCode="#,#00"/>
    <numFmt numFmtId="176" formatCode="%#,#00"/>
    <numFmt numFmtId="177" formatCode="#,"/>
    <numFmt numFmtId="178" formatCode="d&quot;. &quot;m\o\n\ad\ yyyy"/>
    <numFmt numFmtId="179" formatCode="#,##0_);\(#,##0\)"/>
    <numFmt numFmtId="180" formatCode="0.0_)"/>
    <numFmt numFmtId="181" formatCode="0.00_)"/>
    <numFmt numFmtId="182" formatCode="0_)"/>
    <numFmt numFmtId="183" formatCode="dd/mm/yy_)"/>
    <numFmt numFmtId="184" formatCode="#,##0.0_);\(#,##0.0\)"/>
    <numFmt numFmtId="185" formatCode="#,##0.00_);\(#,##0.00\)"/>
  </numFmts>
  <fonts count="10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2"/>
      <color indexed="8"/>
      <name val="Courier"/>
      <family val="0"/>
    </font>
    <font>
      <b/>
      <sz val="12"/>
      <color indexed="8"/>
      <name val="Courier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Courier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7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5" fillId="0" borderId="0">
      <alignment/>
      <protection locked="0"/>
    </xf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5" fontId="5" fillId="0" borderId="0">
      <alignment/>
      <protection locked="0"/>
    </xf>
    <xf numFmtId="173" fontId="5" fillId="0" borderId="0">
      <alignment/>
      <protection locked="0"/>
    </xf>
    <xf numFmtId="177" fontId="6" fillId="0" borderId="0">
      <alignment/>
      <protection locked="0"/>
    </xf>
    <xf numFmtId="177" fontId="6" fillId="0" borderId="0">
      <alignment/>
      <protection locked="0"/>
    </xf>
    <xf numFmtId="9" fontId="4" fillId="0" borderId="0" applyFont="0" applyFill="0" applyBorder="0" applyAlignment="0" applyProtection="0"/>
    <xf numFmtId="177" fontId="5" fillId="0" borderId="1">
      <alignment/>
      <protection locked="0"/>
    </xf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4" fontId="5" fillId="0" borderId="0">
      <alignment/>
      <protection locked="0"/>
    </xf>
  </cellStyleXfs>
  <cellXfs count="27">
    <xf numFmtId="172" fontId="0" fillId="0" borderId="0" xfId="0" applyAlignment="1">
      <alignment/>
    </xf>
    <xf numFmtId="172" fontId="7" fillId="0" borderId="0" xfId="0" applyFont="1" applyFill="1" applyAlignment="1" applyProtection="1">
      <alignment/>
      <protection/>
    </xf>
    <xf numFmtId="172" fontId="4" fillId="0" borderId="0" xfId="0" applyFont="1" applyAlignment="1">
      <alignment/>
    </xf>
    <xf numFmtId="172" fontId="8" fillId="0" borderId="2" xfId="0" applyFont="1" applyFill="1" applyBorder="1" applyAlignment="1" applyProtection="1">
      <alignment/>
      <protection/>
    </xf>
    <xf numFmtId="172" fontId="8" fillId="0" borderId="2" xfId="0" applyFont="1" applyFill="1" applyBorder="1" applyAlignment="1">
      <alignment/>
    </xf>
    <xf numFmtId="172" fontId="4" fillId="0" borderId="0" xfId="0" applyFont="1" applyAlignment="1" applyProtection="1">
      <alignment horizontal="left"/>
      <protection/>
    </xf>
    <xf numFmtId="180" fontId="4" fillId="0" borderId="0" xfId="0" applyNumberFormat="1" applyFont="1" applyAlignment="1" applyProtection="1">
      <alignment/>
      <protection/>
    </xf>
    <xf numFmtId="181" fontId="4" fillId="0" borderId="0" xfId="0" applyNumberFormat="1" applyFont="1" applyAlignment="1" applyProtection="1">
      <alignment/>
      <protection/>
    </xf>
    <xf numFmtId="172" fontId="1" fillId="0" borderId="0" xfId="0" applyFont="1" applyAlignment="1">
      <alignment horizontal="center"/>
    </xf>
    <xf numFmtId="172" fontId="1" fillId="0" borderId="0" xfId="0" applyFont="1" applyAlignment="1" applyProtection="1">
      <alignment horizontal="center"/>
      <protection/>
    </xf>
    <xf numFmtId="172" fontId="4" fillId="0" borderId="0" xfId="0" applyFont="1" applyAlignment="1" applyProtection="1">
      <alignment/>
      <protection/>
    </xf>
    <xf numFmtId="172" fontId="7" fillId="0" borderId="2" xfId="0" applyFont="1" applyFill="1" applyBorder="1" applyAlignment="1" applyProtection="1">
      <alignment/>
      <protection/>
    </xf>
    <xf numFmtId="172" fontId="7" fillId="0" borderId="2" xfId="0" applyFont="1" applyFill="1" applyBorder="1" applyAlignment="1">
      <alignment/>
    </xf>
    <xf numFmtId="181" fontId="7" fillId="0" borderId="2" xfId="0" applyNumberFormat="1" applyFont="1" applyFill="1" applyBorder="1" applyAlignment="1" applyProtection="1">
      <alignment/>
      <protection/>
    </xf>
    <xf numFmtId="181" fontId="7" fillId="0" borderId="0" xfId="0" applyNumberFormat="1" applyFont="1" applyFill="1" applyAlignment="1" applyProtection="1">
      <alignment/>
      <protection/>
    </xf>
    <xf numFmtId="179" fontId="4" fillId="2" borderId="0" xfId="0" applyNumberFormat="1" applyFont="1" applyFill="1" applyAlignment="1" applyProtection="1">
      <alignment/>
      <protection/>
    </xf>
    <xf numFmtId="182" fontId="4" fillId="0" borderId="0" xfId="0" applyNumberFormat="1" applyFont="1" applyAlignment="1" applyProtection="1">
      <alignment/>
      <protection/>
    </xf>
    <xf numFmtId="179" fontId="4" fillId="0" borderId="0" xfId="0" applyNumberFormat="1" applyFont="1" applyAlignment="1" applyProtection="1">
      <alignment/>
      <protection/>
    </xf>
    <xf numFmtId="172" fontId="7" fillId="0" borderId="0" xfId="0" applyFont="1" applyFill="1" applyAlignment="1">
      <alignment/>
    </xf>
    <xf numFmtId="183" fontId="4" fillId="3" borderId="0" xfId="0" applyNumberFormat="1" applyFont="1" applyFill="1" applyAlignment="1" applyProtection="1">
      <alignment/>
      <protection/>
    </xf>
    <xf numFmtId="181" fontId="7" fillId="3" borderId="0" xfId="0" applyNumberFormat="1" applyFont="1" applyFill="1" applyAlignment="1" applyProtection="1">
      <alignment/>
      <protection/>
    </xf>
    <xf numFmtId="180" fontId="4" fillId="3" borderId="0" xfId="0" applyNumberFormat="1" applyFont="1" applyFill="1" applyAlignment="1" applyProtection="1">
      <alignment/>
      <protection/>
    </xf>
    <xf numFmtId="172" fontId="4" fillId="3" borderId="0" xfId="0" applyFont="1" applyFill="1" applyAlignment="1" applyProtection="1">
      <alignment/>
      <protection/>
    </xf>
    <xf numFmtId="181" fontId="7" fillId="3" borderId="2" xfId="0" applyNumberFormat="1" applyFont="1" applyFill="1" applyBorder="1" applyAlignment="1" applyProtection="1">
      <alignment/>
      <protection/>
    </xf>
    <xf numFmtId="179" fontId="4" fillId="3" borderId="0" xfId="0" applyNumberFormat="1" applyFont="1" applyFill="1" applyAlignment="1" applyProtection="1">
      <alignment/>
      <protection/>
    </xf>
    <xf numFmtId="185" fontId="4" fillId="3" borderId="0" xfId="0" applyNumberFormat="1" applyFont="1" applyFill="1" applyAlignment="1" applyProtection="1">
      <alignment/>
      <protection/>
    </xf>
    <xf numFmtId="182" fontId="4" fillId="3" borderId="0" xfId="0" applyNumberFormat="1" applyFont="1" applyFill="1" applyAlignment="1" applyProtection="1">
      <alignment/>
      <protection/>
    </xf>
  </cellXfs>
  <cellStyles count="13">
    <cellStyle name="Normal" xfId="0"/>
    <cellStyle name="Datum" xfId="15"/>
    <cellStyle name="Comma" xfId="16"/>
    <cellStyle name="Comma [0]" xfId="17"/>
    <cellStyle name="Fest" xfId="18"/>
    <cellStyle name="Komma" xfId="19"/>
    <cellStyle name="Kopfzeile1" xfId="20"/>
    <cellStyle name="Kopfzeile2" xfId="21"/>
    <cellStyle name="Percent" xfId="22"/>
    <cellStyle name="Summe" xfId="23"/>
    <cellStyle name="Currency" xfId="24"/>
    <cellStyle name="Currency [0]" xfId="25"/>
    <cellStyle name="WŽhrung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2:L42"/>
  <sheetViews>
    <sheetView showGridLines="0" tabSelected="1" showOutlineSymbols="0" zoomScale="90" zoomScaleNormal="90" workbookViewId="0" topLeftCell="A1">
      <selection activeCell="L2" sqref="L2"/>
    </sheetView>
  </sheetViews>
  <sheetFormatPr defaultColWidth="9.796875" defaultRowHeight="15"/>
  <cols>
    <col min="1" max="1" width="1.796875" style="2" customWidth="1"/>
    <col min="2" max="2" width="10.796875" style="2" customWidth="1"/>
    <col min="3" max="3" width="6.296875" style="2" customWidth="1"/>
    <col min="4" max="8" width="6.796875" style="2" customWidth="1"/>
    <col min="9" max="9" width="4.59765625" style="2" customWidth="1"/>
    <col min="10" max="12" width="7.796875" style="2" customWidth="1"/>
    <col min="13" max="16384" width="9.796875" style="2" customWidth="1"/>
  </cols>
  <sheetData>
    <row r="2" spans="2:12" ht="12.75">
      <c r="B2" s="1" t="s">
        <v>0</v>
      </c>
      <c r="L2" s="19">
        <f ca="1">NOW()</f>
        <v>40582.51634398148</v>
      </c>
    </row>
    <row r="4" spans="5:7" ht="12.75">
      <c r="E4" s="1" t="s">
        <v>1</v>
      </c>
      <c r="F4" s="1" t="s">
        <v>2</v>
      </c>
      <c r="G4" s="1" t="s">
        <v>3</v>
      </c>
    </row>
    <row r="5" spans="2:7" ht="15" customHeight="1">
      <c r="B5" s="3" t="s">
        <v>4</v>
      </c>
      <c r="C5" s="4"/>
      <c r="D5" s="4"/>
      <c r="E5" s="4"/>
      <c r="F5" s="4"/>
      <c r="G5" s="4"/>
    </row>
    <row r="6" spans="2:8" ht="15" customHeight="1">
      <c r="B6" s="5" t="s">
        <v>5</v>
      </c>
      <c r="C6" s="5" t="s">
        <v>6</v>
      </c>
      <c r="D6" s="6"/>
      <c r="E6" s="20">
        <v>22</v>
      </c>
      <c r="F6" s="20">
        <v>20</v>
      </c>
      <c r="G6" s="20">
        <v>20</v>
      </c>
      <c r="H6" s="2" t="s">
        <v>7</v>
      </c>
    </row>
    <row r="7" spans="2:10" ht="15" customHeight="1">
      <c r="B7" s="5" t="s">
        <v>8</v>
      </c>
      <c r="C7" s="21">
        <v>10.7</v>
      </c>
      <c r="D7" s="5" t="s">
        <v>9</v>
      </c>
      <c r="E7" s="7">
        <f>E6*(1+C7/100)</f>
        <v>24.354</v>
      </c>
      <c r="F7" s="7">
        <f>F6*(1+C7/100)</f>
        <v>22.14</v>
      </c>
      <c r="G7" s="7">
        <f>G6*(1+C7/100)</f>
        <v>22.14</v>
      </c>
      <c r="I7" s="6"/>
      <c r="J7" s="6"/>
    </row>
    <row r="8" spans="2:7" ht="15" customHeight="1">
      <c r="B8" s="5" t="s">
        <v>10</v>
      </c>
      <c r="E8" s="7"/>
      <c r="F8" s="7"/>
      <c r="G8" s="7"/>
    </row>
    <row r="9" spans="2:7" ht="15" customHeight="1">
      <c r="B9" s="5" t="s">
        <v>11</v>
      </c>
      <c r="C9" s="22">
        <v>6</v>
      </c>
      <c r="E9" s="7"/>
      <c r="F9" s="7"/>
      <c r="G9" s="7"/>
    </row>
    <row r="10" spans="2:12" ht="15" customHeight="1">
      <c r="B10" s="5" t="s">
        <v>12</v>
      </c>
      <c r="C10" s="21">
        <v>4</v>
      </c>
      <c r="D10" s="5" t="s">
        <v>9</v>
      </c>
      <c r="E10" s="7">
        <f>E7*C9/12*C10/100</f>
        <v>0.48707999999999996</v>
      </c>
      <c r="F10" s="7">
        <f>F7*C9/12*C10/100</f>
        <v>0.4428</v>
      </c>
      <c r="G10" s="7">
        <f>G7*C9/12*C10/100</f>
        <v>0.4428</v>
      </c>
      <c r="H10" s="5" t="s">
        <v>13</v>
      </c>
      <c r="J10" s="8" t="s">
        <v>14</v>
      </c>
      <c r="K10" s="9" t="s">
        <v>15</v>
      </c>
      <c r="L10" s="9" t="s">
        <v>16</v>
      </c>
    </row>
    <row r="11" spans="2:12" ht="15" customHeight="1">
      <c r="B11" s="5" t="s">
        <v>17</v>
      </c>
      <c r="C11" s="21">
        <v>0.2</v>
      </c>
      <c r="D11" s="5" t="s">
        <v>18</v>
      </c>
      <c r="E11" s="7">
        <f>E7*C9*C11/100</f>
        <v>0.292248</v>
      </c>
      <c r="F11" s="7">
        <f>F7*C9*C11/100</f>
        <v>0.26568</v>
      </c>
      <c r="G11" s="7">
        <f>G7*C9*C11/100</f>
        <v>0.26568</v>
      </c>
      <c r="J11" s="8" t="s">
        <v>19</v>
      </c>
      <c r="K11" s="9" t="s">
        <v>20</v>
      </c>
      <c r="L11" s="9" t="s">
        <v>21</v>
      </c>
    </row>
    <row r="12" spans="8:12" ht="15" customHeight="1">
      <c r="H12" s="3" t="s">
        <v>6</v>
      </c>
      <c r="I12" s="4"/>
      <c r="J12" s="23">
        <v>70</v>
      </c>
      <c r="K12" s="23">
        <v>30</v>
      </c>
      <c r="L12" s="23">
        <v>60</v>
      </c>
    </row>
    <row r="13" spans="8:9" ht="15" customHeight="1">
      <c r="H13" s="5" t="s">
        <v>22</v>
      </c>
      <c r="I13" s="21">
        <v>7</v>
      </c>
    </row>
    <row r="14" spans="2:12" ht="15" customHeight="1">
      <c r="B14" s="5" t="s">
        <v>23</v>
      </c>
      <c r="D14" s="5" t="s">
        <v>6</v>
      </c>
      <c r="E14" s="7">
        <f>E7+E10+E11</f>
        <v>25.133328</v>
      </c>
      <c r="F14" s="7">
        <f>F7+F10+F11</f>
        <v>22.84848</v>
      </c>
      <c r="G14" s="7">
        <f>G7+G10+G11</f>
        <v>22.84848</v>
      </c>
      <c r="J14" s="7">
        <f>J12*(1+I13/100)</f>
        <v>74.9</v>
      </c>
      <c r="K14" s="7">
        <f>K12*(1+I13/100)</f>
        <v>32.1</v>
      </c>
      <c r="L14" s="7">
        <f>L12*(1+I13/100)</f>
        <v>64.2</v>
      </c>
    </row>
    <row r="15" ht="15" customHeight="1"/>
    <row r="16" spans="2:12" ht="15" customHeight="1">
      <c r="B16" s="5" t="s">
        <v>24</v>
      </c>
      <c r="E16" s="21">
        <v>22</v>
      </c>
      <c r="F16" s="21">
        <v>35</v>
      </c>
      <c r="G16" s="21">
        <v>20</v>
      </c>
      <c r="H16" s="6"/>
      <c r="I16" s="6"/>
      <c r="J16" s="21">
        <v>1</v>
      </c>
      <c r="K16" s="21">
        <v>19</v>
      </c>
      <c r="L16" s="21">
        <v>3</v>
      </c>
    </row>
    <row r="17" spans="2:11" ht="15" customHeight="1">
      <c r="B17" s="5" t="s">
        <v>25</v>
      </c>
      <c r="K17" s="10">
        <f>SUM(E16:L16)</f>
        <v>100</v>
      </c>
    </row>
    <row r="18" ht="15" customHeight="1"/>
    <row r="19" spans="2:12" ht="15" customHeight="1">
      <c r="B19" s="11" t="s">
        <v>26</v>
      </c>
      <c r="C19" s="4"/>
      <c r="D19" s="4"/>
      <c r="E19" s="4"/>
      <c r="F19" s="4"/>
      <c r="G19" s="4"/>
      <c r="H19" s="12"/>
      <c r="I19" s="12"/>
      <c r="J19" s="12"/>
      <c r="K19" s="13">
        <f>(E14*E16+F14*F16+G14*G16+J14*J16+K14*K16+L14*L16)/100</f>
        <v>26.86999616</v>
      </c>
      <c r="L19" s="3" t="s">
        <v>6</v>
      </c>
    </row>
    <row r="20" spans="8:11" ht="15" customHeight="1">
      <c r="H20" s="14"/>
      <c r="I20" s="14"/>
      <c r="J20" s="14"/>
      <c r="K20" s="14"/>
    </row>
    <row r="21" spans="2:12" ht="15" customHeight="1">
      <c r="B21" s="1" t="s">
        <v>27</v>
      </c>
      <c r="H21" s="20">
        <v>0.36</v>
      </c>
      <c r="I21" s="14"/>
      <c r="J21" s="14"/>
      <c r="K21" s="14">
        <f>K19+H21</f>
        <v>27.22999616</v>
      </c>
      <c r="L21" s="5" t="s">
        <v>6</v>
      </c>
    </row>
    <row r="22" spans="2:11" ht="15" customHeight="1">
      <c r="B22" s="5" t="s">
        <v>28</v>
      </c>
      <c r="D22" s="24">
        <v>1500</v>
      </c>
      <c r="E22" s="5" t="s">
        <v>29</v>
      </c>
      <c r="H22" s="14"/>
      <c r="I22" s="14"/>
      <c r="J22" s="14"/>
      <c r="K22" s="14"/>
    </row>
    <row r="23" spans="2:11" ht="15" customHeight="1">
      <c r="B23" s="5" t="s">
        <v>30</v>
      </c>
      <c r="D23" s="15">
        <f>D22*2.6</f>
        <v>3900</v>
      </c>
      <c r="E23" s="5" t="s">
        <v>31</v>
      </c>
      <c r="H23" s="14"/>
      <c r="I23" s="14"/>
      <c r="J23" s="14"/>
      <c r="K23" s="14"/>
    </row>
    <row r="24" spans="2:11" ht="15" customHeight="1">
      <c r="B24" s="1" t="s">
        <v>32</v>
      </c>
      <c r="H24" s="14"/>
      <c r="I24" s="14"/>
      <c r="J24" s="14"/>
      <c r="K24" s="14"/>
    </row>
    <row r="25" spans="2:11" ht="15" customHeight="1">
      <c r="B25" s="5" t="s">
        <v>33</v>
      </c>
      <c r="C25" s="22">
        <v>10</v>
      </c>
      <c r="D25" s="5" t="s">
        <v>34</v>
      </c>
      <c r="E25" s="16">
        <f>C25*365/60</f>
        <v>60.833333333333336</v>
      </c>
      <c r="F25" s="5" t="s">
        <v>35</v>
      </c>
      <c r="H25" s="14"/>
      <c r="I25" s="14"/>
      <c r="J25" s="14"/>
      <c r="K25" s="14"/>
    </row>
    <row r="26" spans="2:12" ht="15" customHeight="1">
      <c r="B26" s="5" t="s">
        <v>36</v>
      </c>
      <c r="C26" s="22">
        <v>13</v>
      </c>
      <c r="D26" s="5" t="s">
        <v>34</v>
      </c>
      <c r="E26" s="17">
        <f>E25*C26</f>
        <v>790.8333333333334</v>
      </c>
      <c r="F26" s="5" t="s">
        <v>37</v>
      </c>
      <c r="G26" s="5" t="s">
        <v>34</v>
      </c>
      <c r="H26" s="14">
        <f>E26/D23</f>
        <v>0.20277777777777778</v>
      </c>
      <c r="I26" s="14"/>
      <c r="J26" s="14"/>
      <c r="K26" s="14">
        <f>K21+H26</f>
        <v>27.432773937777778</v>
      </c>
      <c r="L26" s="5" t="s">
        <v>6</v>
      </c>
    </row>
    <row r="27" spans="2:11" ht="15" customHeight="1">
      <c r="B27" s="1" t="s">
        <v>38</v>
      </c>
      <c r="H27" s="14"/>
      <c r="I27" s="14"/>
      <c r="J27" s="14"/>
      <c r="K27" s="14"/>
    </row>
    <row r="28" spans="2:11" ht="15" customHeight="1">
      <c r="B28" s="24">
        <v>22000</v>
      </c>
      <c r="C28" s="5" t="s">
        <v>39</v>
      </c>
      <c r="H28" s="14"/>
      <c r="I28" s="14"/>
      <c r="J28" s="14"/>
      <c r="K28" s="14"/>
    </row>
    <row r="29" spans="2:11" ht="15" customHeight="1">
      <c r="B29" s="5" t="s">
        <v>40</v>
      </c>
      <c r="C29" s="21">
        <v>6</v>
      </c>
      <c r="D29" s="5" t="s">
        <v>41</v>
      </c>
      <c r="E29" s="6">
        <f>C29+C30+C31/2</f>
        <v>10.5</v>
      </c>
      <c r="F29" s="5" t="s">
        <v>42</v>
      </c>
      <c r="H29" s="14"/>
      <c r="I29" s="14"/>
      <c r="J29" s="14"/>
      <c r="K29" s="14"/>
    </row>
    <row r="30" spans="2:11" ht="15" customHeight="1">
      <c r="B30" s="5" t="s">
        <v>43</v>
      </c>
      <c r="C30" s="21">
        <v>2</v>
      </c>
      <c r="H30" s="14"/>
      <c r="I30" s="14"/>
      <c r="J30" s="14"/>
      <c r="K30" s="14"/>
    </row>
    <row r="31" spans="2:12" ht="15" customHeight="1">
      <c r="B31" s="5" t="s">
        <v>44</v>
      </c>
      <c r="C31" s="21">
        <v>5</v>
      </c>
      <c r="D31" s="5" t="s">
        <v>45</v>
      </c>
      <c r="E31" s="17">
        <f>E29*B28/100</f>
        <v>2310</v>
      </c>
      <c r="F31" s="5" t="s">
        <v>37</v>
      </c>
      <c r="G31" s="5" t="s">
        <v>34</v>
      </c>
      <c r="H31" s="14">
        <f>E31/D23</f>
        <v>0.5923076923076923</v>
      </c>
      <c r="I31" s="14"/>
      <c r="J31" s="14"/>
      <c r="K31" s="14">
        <f>K26+H31</f>
        <v>28.02508163008547</v>
      </c>
      <c r="L31" s="5" t="s">
        <v>6</v>
      </c>
    </row>
    <row r="32" spans="2:11" ht="15" customHeight="1">
      <c r="B32" s="1" t="s">
        <v>46</v>
      </c>
      <c r="H32" s="14"/>
      <c r="I32" s="14"/>
      <c r="J32" s="14"/>
      <c r="K32" s="14"/>
    </row>
    <row r="33" spans="2:11" ht="15" customHeight="1">
      <c r="B33" s="25">
        <v>0.18</v>
      </c>
      <c r="C33" s="5" t="s">
        <v>47</v>
      </c>
      <c r="H33" s="14"/>
      <c r="I33" s="14"/>
      <c r="J33" s="14"/>
      <c r="K33" s="14"/>
    </row>
    <row r="34" spans="2:12" ht="15" customHeight="1">
      <c r="B34" s="26">
        <v>6</v>
      </c>
      <c r="C34" s="5" t="s">
        <v>11</v>
      </c>
      <c r="E34" s="17">
        <f>B34*B33*D23</f>
        <v>4212</v>
      </c>
      <c r="F34" s="5" t="s">
        <v>37</v>
      </c>
      <c r="G34" s="5" t="s">
        <v>34</v>
      </c>
      <c r="H34" s="14">
        <f>E34/D23</f>
        <v>1.08</v>
      </c>
      <c r="I34" s="14"/>
      <c r="J34" s="14"/>
      <c r="K34" s="14">
        <f>K31+H34</f>
        <v>29.105081630085472</v>
      </c>
      <c r="L34" s="5" t="s">
        <v>6</v>
      </c>
    </row>
    <row r="35" spans="8:11" ht="15" customHeight="1">
      <c r="H35" s="18"/>
      <c r="I35" s="18"/>
      <c r="J35" s="18"/>
      <c r="K35" s="18"/>
    </row>
    <row r="36" spans="2:12" ht="15" customHeight="1">
      <c r="B36" s="4"/>
      <c r="C36" s="4"/>
      <c r="D36" s="4"/>
      <c r="E36" s="4"/>
      <c r="F36" s="4"/>
      <c r="G36" s="4"/>
      <c r="H36" s="13"/>
      <c r="I36" s="13"/>
      <c r="J36" s="13"/>
      <c r="K36" s="13"/>
      <c r="L36" s="4"/>
    </row>
    <row r="37" spans="2:10" ht="15" customHeight="1">
      <c r="B37" s="1" t="s">
        <v>48</v>
      </c>
      <c r="H37" s="14"/>
      <c r="I37" s="14"/>
      <c r="J37" s="14"/>
    </row>
    <row r="38" spans="2:12" ht="15" customHeight="1">
      <c r="B38" s="2" t="s">
        <v>49</v>
      </c>
      <c r="H38" s="14"/>
      <c r="I38" s="14"/>
      <c r="J38" s="14"/>
      <c r="K38" s="14">
        <f>K34/(1+I13/100)</f>
        <v>27.201010869238758</v>
      </c>
      <c r="L38" s="5" t="s">
        <v>6</v>
      </c>
    </row>
    <row r="39" spans="2:12" ht="15" customHeight="1">
      <c r="B39" s="2" t="s">
        <v>50</v>
      </c>
      <c r="H39" s="14"/>
      <c r="I39" s="14"/>
      <c r="J39" s="14"/>
      <c r="K39" s="14">
        <f>(K26+B28*C30/100/D23)/(1+I13/100)</f>
        <v>25.74354621551242</v>
      </c>
      <c r="L39" s="2" t="s">
        <v>6</v>
      </c>
    </row>
    <row r="40" spans="8:11" ht="12.75">
      <c r="H40" s="14"/>
      <c r="I40" s="14"/>
      <c r="J40" s="14"/>
      <c r="K40" s="14"/>
    </row>
    <row r="41" spans="8:11" ht="12.75">
      <c r="H41" s="14"/>
      <c r="I41" s="14"/>
      <c r="J41" s="14"/>
      <c r="K41" s="14"/>
    </row>
    <row r="42" spans="8:11" ht="12.75">
      <c r="H42" s="7"/>
      <c r="I42" s="7"/>
      <c r="J42" s="7"/>
      <c r="K42" s="7"/>
    </row>
  </sheetData>
  <printOptions/>
  <pageMargins left="0.5905511811023623" right="0.3937007874015748" top="1.4960629921259843" bottom="1.0236220472440944" header="0.31496062992125984" footer="0.31496062992125984"/>
  <pageSetup fitToHeight="1" fitToWidth="1" horizontalDpi="300" verticalDpi="300" orientation="portrait" paperSize="9" scale="98" r:id="rId2"/>
  <headerFooter alignWithMargins="0">
    <oddHeader>&amp;R&amp;G</oddHeader>
    <oddFooter>&amp;L&amp;"Arial,Standard"&amp;10© DLR Westerwald-Osteifel, Bahnhofstr. 32, 56410 Montabaur
&amp;R&amp;"Arial,Standard"&amp;10Tel. 02602 9228-0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Kalkulation Eigenmischungen</dc:title>
  <dc:subject/>
  <dc:creator>Fachstelle für Tierhaltung und</dc:creator>
  <cp:keywords/>
  <dc:description/>
  <cp:lastModifiedBy>Holthaus</cp:lastModifiedBy>
  <cp:lastPrinted>2011-02-08T11:23:53Z</cp:lastPrinted>
  <dcterms:created xsi:type="dcterms:W3CDTF">2007-07-04T09:21:26Z</dcterms:created>
  <dcterms:modified xsi:type="dcterms:W3CDTF">2011-02-08T11:23:55Z</dcterms:modified>
  <cp:category/>
  <cp:version/>
  <cp:contentType/>
  <cp:contentStatus/>
</cp:coreProperties>
</file>